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45" windowWidth="14955" windowHeight="8895" activeTab="0"/>
  </bookViews>
  <sheets>
    <sheet name="実測値代入" sheetId="1" r:id="rId1"/>
    <sheet name="測定値処理" sheetId="2" r:id="rId2"/>
    <sheet name="処理結果" sheetId="3" r:id="rId3"/>
  </sheets>
  <definedNames/>
  <calcPr fullCalcOnLoad="1"/>
</workbook>
</file>

<file path=xl/sharedStrings.xml><?xml version="1.0" encoding="utf-8"?>
<sst xmlns="http://schemas.openxmlformats.org/spreadsheetml/2006/main" count="147" uniqueCount="117">
  <si>
    <t>車体パラメータ（計算不要）</t>
  </si>
  <si>
    <t>質量</t>
  </si>
  <si>
    <t>M</t>
  </si>
  <si>
    <t>回転中心から</t>
  </si>
  <si>
    <t>b</t>
  </si>
  <si>
    <t>タイヤ直径右</t>
  </si>
  <si>
    <t>dr</t>
  </si>
  <si>
    <t>タイヤ直径左</t>
  </si>
  <si>
    <t>dl</t>
  </si>
  <si>
    <t>kg</t>
  </si>
  <si>
    <t>電力勾配の測定</t>
  </si>
  <si>
    <t>g =</t>
  </si>
  <si>
    <t>左</t>
  </si>
  <si>
    <t>右</t>
  </si>
  <si>
    <t>*10^-2 m</t>
  </si>
  <si>
    <t>ΔTr/ΔE=(ΔTr/ΔD)/(ΔE/ΔD)</t>
  </si>
  <si>
    <t>電力勾配</t>
  </si>
  <si>
    <t>ΔFl'/ΔD</t>
  </si>
  <si>
    <t>ΔFr'/ΔD</t>
  </si>
  <si>
    <t>トルク勾配</t>
  </si>
  <si>
    <t>モータートルク係数</t>
  </si>
  <si>
    <t>ΔTl/ΔE=(ΔTl/ΔD)/(ΔE/ΔD)</t>
  </si>
  <si>
    <t>ΔE/ΔD</t>
  </si>
  <si>
    <t>モータトルク係数の測定</t>
  </si>
  <si>
    <t>duty比に対するF'の勾配</t>
  </si>
  <si>
    <t>計算用パラメータ</t>
  </si>
  <si>
    <t>タイヤ抵抗係数の測定</t>
  </si>
  <si>
    <t>Δωl∞/ΔD</t>
  </si>
  <si>
    <t>Δωr∞/ΔD</t>
  </si>
  <si>
    <t>duty比に対する最終角度勾配</t>
  </si>
  <si>
    <t>タイヤ角速度係数</t>
  </si>
  <si>
    <t>c=ΔT/Δω∞</t>
  </si>
  <si>
    <t>cl=ΔTl/Δωl∞</t>
  </si>
  <si>
    <t>　=(ΔTl/ΔD)/(Δωl∞/ΔD)</t>
  </si>
  <si>
    <t>　=(ΔTr/ΔD)/(Δωr∞/ΔD)</t>
  </si>
  <si>
    <t>車体パラメータ</t>
  </si>
  <si>
    <t>回転中心からタイヤ中心までの距離</t>
  </si>
  <si>
    <t>b</t>
  </si>
  <si>
    <t>タイヤの直径</t>
  </si>
  <si>
    <t>d</t>
  </si>
  <si>
    <t>車体質量</t>
  </si>
  <si>
    <t>M</t>
  </si>
  <si>
    <t>直進抵抗係数</t>
  </si>
  <si>
    <t>cv</t>
  </si>
  <si>
    <t>回転抵抗係数</t>
  </si>
  <si>
    <t>cw</t>
  </si>
  <si>
    <t>車体慣性モーメント</t>
  </si>
  <si>
    <t>JM</t>
  </si>
  <si>
    <t>タイヤ系パラメータ</t>
  </si>
  <si>
    <t>右モータトルク係数</t>
  </si>
  <si>
    <t>br</t>
  </si>
  <si>
    <t>左モータトルク係数</t>
  </si>
  <si>
    <t>bl</t>
  </si>
  <si>
    <t>右タイヤ抵抗係数</t>
  </si>
  <si>
    <t>cr</t>
  </si>
  <si>
    <t>左タイヤ抵抗係数</t>
  </si>
  <si>
    <t>cl</t>
  </si>
  <si>
    <t>右タイヤ慣性モーメント</t>
  </si>
  <si>
    <t>Jr</t>
  </si>
  <si>
    <t>左タイヤ慣性モーメント</t>
  </si>
  <si>
    <t>Jl</t>
  </si>
  <si>
    <t>タイヤ系慣性モーメントの測定</t>
  </si>
  <si>
    <t>duty</t>
  </si>
  <si>
    <t>duty比80のときの最終角速度</t>
  </si>
  <si>
    <t>Δωl∞</t>
  </si>
  <si>
    <t>Δωr∞</t>
  </si>
  <si>
    <t>Δωl∞*63</t>
  </si>
  <si>
    <t>時定数</t>
  </si>
  <si>
    <t>τl</t>
  </si>
  <si>
    <t>τr</t>
  </si>
  <si>
    <t>Jl = τl*cl</t>
  </si>
  <si>
    <t>Jr = τr*cr</t>
  </si>
  <si>
    <t>msec</t>
  </si>
  <si>
    <t>直進抵抗係数の測定</t>
  </si>
  <si>
    <t>duty比</t>
  </si>
  <si>
    <t>Fl'</t>
  </si>
  <si>
    <t>Fr'</t>
  </si>
  <si>
    <t>最終速度</t>
  </si>
  <si>
    <t>V∞</t>
  </si>
  <si>
    <t>推進力</t>
  </si>
  <si>
    <t>(Fr+Fl)=g(Fr'+Fl')</t>
  </si>
  <si>
    <t>直進抵抗係数</t>
  </si>
  <si>
    <t>cv=</t>
  </si>
  <si>
    <t>回転抵抗係数の測定</t>
  </si>
  <si>
    <t>最終回転角速度</t>
  </si>
  <si>
    <t>Ω∞</t>
  </si>
  <si>
    <t>回転抵抗係数</t>
  </si>
  <si>
    <t>cw=</t>
  </si>
  <si>
    <t>b =</t>
  </si>
  <si>
    <t>(Fr-Fl)=g(Fr'-Fl')</t>
  </si>
  <si>
    <t>車体慣性モーメントの測定</t>
  </si>
  <si>
    <t>Ω∞</t>
  </si>
  <si>
    <t>Ω∞*63</t>
  </si>
  <si>
    <t>その63%</t>
  </si>
  <si>
    <t>τ</t>
  </si>
  <si>
    <t>車体慣性モーメント</t>
  </si>
  <si>
    <t>JM=</t>
  </si>
  <si>
    <t>cr=ΔTr/Δωr∞</t>
  </si>
  <si>
    <t>bl,br</t>
  </si>
  <si>
    <t>rl =</t>
  </si>
  <si>
    <t>rr =</t>
  </si>
  <si>
    <t>ΔTl/ΔD=rl gΔFl'/ΔD</t>
  </si>
  <si>
    <t>ΔTr/ΔD=rr gΔFr'/ΔD</t>
  </si>
  <si>
    <t>m</t>
  </si>
  <si>
    <t>m/s^2</t>
  </si>
  <si>
    <t>sec</t>
  </si>
  <si>
    <t>g/重</t>
  </si>
  <si>
    <t>kg/重</t>
  </si>
  <si>
    <t>kg/重</t>
  </si>
  <si>
    <t>cm</t>
  </si>
  <si>
    <t>kg</t>
  </si>
  <si>
    <t>*10^-2 kg m^2</t>
  </si>
  <si>
    <t>*10^-2 Nm/V</t>
  </si>
  <si>
    <t>*10^-4 Nm s^2</t>
  </si>
  <si>
    <t>*10^-2 Nm s/rad</t>
  </si>
  <si>
    <t>Ns/m</t>
  </si>
  <si>
    <t>Nm s/rad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</si>
</sst>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46" sqref="B46"/>
    </sheetView>
  </sheetViews>
  <sheetFormatPr defaultColWidth="9.00390625" defaultRowHeight="13.5"/>
  <cols>
    <col min="1" max="1" width="22.875" style="0" customWidth="1"/>
  </cols>
  <sheetData>
    <row r="1" ht="13.5">
      <c r="A1" t="s">
        <v>0</v>
      </c>
    </row>
    <row r="3" spans="1:4" ht="13.5">
      <c r="A3" t="s">
        <v>1</v>
      </c>
      <c r="B3" t="s">
        <v>2</v>
      </c>
      <c r="C3">
        <v>5.12</v>
      </c>
      <c r="D3" t="s">
        <v>9</v>
      </c>
    </row>
    <row r="4" spans="1:4" ht="13.5">
      <c r="A4" t="s">
        <v>3</v>
      </c>
      <c r="B4" t="s">
        <v>4</v>
      </c>
      <c r="C4">
        <v>13.8</v>
      </c>
      <c r="D4" t="s">
        <v>14</v>
      </c>
    </row>
    <row r="5" spans="1:4" ht="13.5">
      <c r="A5" t="s">
        <v>5</v>
      </c>
      <c r="B5" t="s">
        <v>6</v>
      </c>
      <c r="C5">
        <v>6.2</v>
      </c>
      <c r="D5" t="s">
        <v>14</v>
      </c>
    </row>
    <row r="6" spans="1:4" ht="13.5">
      <c r="A6" t="s">
        <v>7</v>
      </c>
      <c r="B6" t="s">
        <v>8</v>
      </c>
      <c r="C6">
        <v>6.2</v>
      </c>
      <c r="D6" t="s">
        <v>14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3">
      <selection activeCell="E91" sqref="E91"/>
    </sheetView>
  </sheetViews>
  <sheetFormatPr defaultColWidth="9.00390625" defaultRowHeight="13.5"/>
  <cols>
    <col min="8" max="8" width="12.75390625" style="0" bestFit="1" customWidth="1"/>
  </cols>
  <sheetData>
    <row r="1" ht="13.5">
      <c r="A1" t="s">
        <v>25</v>
      </c>
    </row>
    <row r="2" spans="1:3" ht="13.5">
      <c r="A2" t="s">
        <v>99</v>
      </c>
      <c r="B2">
        <v>0.02</v>
      </c>
      <c r="C2" t="s">
        <v>103</v>
      </c>
    </row>
    <row r="3" spans="1:3" ht="13.5">
      <c r="A3" t="s">
        <v>100</v>
      </c>
      <c r="B3">
        <v>0.02</v>
      </c>
      <c r="C3" t="s">
        <v>103</v>
      </c>
    </row>
    <row r="4" spans="1:3" ht="13.5">
      <c r="A4" t="s">
        <v>11</v>
      </c>
      <c r="B4">
        <v>9.8</v>
      </c>
      <c r="C4" t="s">
        <v>104</v>
      </c>
    </row>
    <row r="5" spans="1:3" ht="13.5">
      <c r="A5" t="s">
        <v>88</v>
      </c>
      <c r="B5">
        <f>'実測値代入'!C4*10^-2</f>
        <v>0.138</v>
      </c>
      <c r="C5" t="s">
        <v>103</v>
      </c>
    </row>
    <row r="8" ht="13.5">
      <c r="A8" t="s">
        <v>10</v>
      </c>
    </row>
    <row r="10" spans="2:3" ht="14.25" thickBot="1">
      <c r="B10" t="s">
        <v>16</v>
      </c>
      <c r="C10" t="s">
        <v>22</v>
      </c>
    </row>
    <row r="11" ht="14.25" thickBot="1">
      <c r="C11" s="3">
        <v>0.0278</v>
      </c>
    </row>
    <row r="13" ht="13.5">
      <c r="A13" t="s">
        <v>23</v>
      </c>
    </row>
    <row r="15" ht="14.25" thickBot="1">
      <c r="B15" t="s">
        <v>24</v>
      </c>
    </row>
    <row r="16" spans="2:4" ht="14.25" thickBot="1">
      <c r="B16" t="s">
        <v>12</v>
      </c>
      <c r="C16" t="s">
        <v>17</v>
      </c>
      <c r="D16" s="3">
        <v>7.3667</v>
      </c>
    </row>
    <row r="17" spans="2:4" ht="14.25" thickBot="1">
      <c r="B17" t="s">
        <v>13</v>
      </c>
      <c r="C17" t="s">
        <v>18</v>
      </c>
      <c r="D17" s="3">
        <v>6.8</v>
      </c>
    </row>
    <row r="19" ht="13.5">
      <c r="B19" t="s">
        <v>19</v>
      </c>
    </row>
    <row r="20" spans="2:5" ht="13.5">
      <c r="B20" t="s">
        <v>12</v>
      </c>
      <c r="E20" t="s">
        <v>13</v>
      </c>
    </row>
    <row r="21" spans="2:5" ht="13.5">
      <c r="B21" t="s">
        <v>101</v>
      </c>
      <c r="E21" t="s">
        <v>102</v>
      </c>
    </row>
    <row r="22" spans="2:6" ht="13.5">
      <c r="B22">
        <f>B2*B4*D16</f>
        <v>1.4438732</v>
      </c>
      <c r="C22" t="s">
        <v>106</v>
      </c>
      <c r="E22">
        <f>B3*B4*D17</f>
        <v>1.3328</v>
      </c>
      <c r="F22" t="s">
        <v>106</v>
      </c>
    </row>
    <row r="23" spans="2:6" ht="13.5">
      <c r="B23">
        <f>B22*10^-3</f>
        <v>0.0014438732</v>
      </c>
      <c r="C23" t="s">
        <v>107</v>
      </c>
      <c r="E23">
        <f>E22*10^-3</f>
        <v>0.0013328</v>
      </c>
      <c r="F23" t="s">
        <v>108</v>
      </c>
    </row>
    <row r="24" spans="2:4" ht="13.5">
      <c r="B24" t="s">
        <v>20</v>
      </c>
      <c r="D24" t="s">
        <v>98</v>
      </c>
    </row>
    <row r="25" spans="2:5" ht="13.5">
      <c r="B25" t="s">
        <v>12</v>
      </c>
      <c r="E25" t="s">
        <v>13</v>
      </c>
    </row>
    <row r="26" spans="2:5" ht="14.25" thickBot="1">
      <c r="B26" t="s">
        <v>21</v>
      </c>
      <c r="E26" t="s">
        <v>15</v>
      </c>
    </row>
    <row r="27" spans="2:5" ht="15" thickBot="1" thickTop="1">
      <c r="B27" s="2">
        <f>B23/C11</f>
        <v>0.05193788489208634</v>
      </c>
      <c r="E27" s="2">
        <f>E23/C11</f>
        <v>0.04794244604316547</v>
      </c>
    </row>
    <row r="28" ht="14.25" thickTop="1"/>
    <row r="29" ht="13.5">
      <c r="A29" t="s">
        <v>26</v>
      </c>
    </row>
    <row r="31" ht="13.5">
      <c r="B31" t="s">
        <v>29</v>
      </c>
    </row>
    <row r="32" spans="2:5" ht="13.5">
      <c r="B32" t="s">
        <v>12</v>
      </c>
      <c r="E32" t="s">
        <v>13</v>
      </c>
    </row>
    <row r="33" spans="2:5" ht="14.25" thickBot="1">
      <c r="B33" t="s">
        <v>27</v>
      </c>
      <c r="E33" t="s">
        <v>28</v>
      </c>
    </row>
    <row r="34" spans="2:5" ht="14.25" thickBot="1">
      <c r="B34" s="3">
        <v>0.0864</v>
      </c>
      <c r="E34" s="3">
        <v>0.0853</v>
      </c>
    </row>
    <row r="36" spans="2:4" ht="13.5">
      <c r="B36" t="s">
        <v>30</v>
      </c>
      <c r="D36" t="s">
        <v>31</v>
      </c>
    </row>
    <row r="37" spans="2:5" ht="13.5">
      <c r="B37" t="s">
        <v>12</v>
      </c>
      <c r="E37" t="s">
        <v>13</v>
      </c>
    </row>
    <row r="38" spans="2:5" ht="13.5">
      <c r="B38" t="s">
        <v>32</v>
      </c>
      <c r="E38" t="s">
        <v>97</v>
      </c>
    </row>
    <row r="39" spans="2:5" ht="14.25" thickBot="1">
      <c r="B39" t="s">
        <v>33</v>
      </c>
      <c r="E39" t="s">
        <v>34</v>
      </c>
    </row>
    <row r="40" spans="2:5" ht="15" thickBot="1" thickTop="1">
      <c r="B40" s="2">
        <f>B23/B34</f>
        <v>0.01671149537037037</v>
      </c>
      <c r="E40" s="2">
        <f>E23/E34</f>
        <v>0.015624853458382182</v>
      </c>
    </row>
    <row r="41" ht="14.25" thickTop="1"/>
    <row r="42" ht="13.5">
      <c r="A42" t="s">
        <v>61</v>
      </c>
    </row>
    <row r="44" ht="13.5">
      <c r="B44" t="s">
        <v>63</v>
      </c>
    </row>
    <row r="45" spans="2:3" ht="14.25" thickBot="1">
      <c r="B45" t="s">
        <v>62</v>
      </c>
      <c r="C45">
        <v>80</v>
      </c>
    </row>
    <row r="46" spans="2:6" ht="14.25" thickBot="1">
      <c r="B46" t="s">
        <v>64</v>
      </c>
      <c r="C46" s="3">
        <v>7.26</v>
      </c>
      <c r="E46" t="s">
        <v>65</v>
      </c>
      <c r="F46" s="3">
        <v>6.28</v>
      </c>
    </row>
    <row r="48" spans="2:5" ht="13.5">
      <c r="B48" t="s">
        <v>66</v>
      </c>
      <c r="E48" t="s">
        <v>66</v>
      </c>
    </row>
    <row r="49" spans="2:5" ht="13.5">
      <c r="B49">
        <f>C46*63/100</f>
        <v>4.5738</v>
      </c>
      <c r="E49">
        <f>F46*63/100</f>
        <v>3.9564000000000004</v>
      </c>
    </row>
    <row r="51" ht="13.5">
      <c r="B51" t="s">
        <v>67</v>
      </c>
    </row>
    <row r="52" spans="2:5" ht="14.25" thickBot="1">
      <c r="B52" t="s">
        <v>68</v>
      </c>
      <c r="E52" t="s">
        <v>69</v>
      </c>
    </row>
    <row r="53" spans="2:6" ht="14.25" thickBot="1">
      <c r="B53" s="3">
        <f>60*10^-3</f>
        <v>0.06</v>
      </c>
      <c r="C53" t="s">
        <v>105</v>
      </c>
      <c r="E53" s="3">
        <f>59*10^-3</f>
        <v>0.059000000000000004</v>
      </c>
      <c r="F53" t="s">
        <v>105</v>
      </c>
    </row>
    <row r="55" spans="2:5" ht="14.25" thickBot="1">
      <c r="B55" t="s">
        <v>70</v>
      </c>
      <c r="E55" t="s">
        <v>71</v>
      </c>
    </row>
    <row r="56" spans="2:5" ht="15" thickBot="1" thickTop="1">
      <c r="B56" s="2">
        <f>B53*B40</f>
        <v>0.001002689722222222</v>
      </c>
      <c r="E56" s="2">
        <f>E53*E40</f>
        <v>0.0009218663540445488</v>
      </c>
    </row>
    <row r="57" ht="14.25" thickTop="1"/>
    <row r="58" ht="13.5">
      <c r="A58" t="s">
        <v>73</v>
      </c>
    </row>
    <row r="60" ht="14.25" thickBot="1">
      <c r="B60" t="s">
        <v>74</v>
      </c>
    </row>
    <row r="61" spans="2:6" ht="14.25" thickBot="1">
      <c r="B61" t="s">
        <v>75</v>
      </c>
      <c r="C61" s="1">
        <v>630</v>
      </c>
      <c r="E61" t="s">
        <v>76</v>
      </c>
      <c r="F61" s="1">
        <v>540</v>
      </c>
    </row>
    <row r="63" spans="2:5" ht="14.25" thickBot="1">
      <c r="B63" t="s">
        <v>77</v>
      </c>
      <c r="E63" t="s">
        <v>79</v>
      </c>
    </row>
    <row r="64" spans="2:5" ht="14.25" thickBot="1">
      <c r="B64" t="s">
        <v>78</v>
      </c>
      <c r="C64" s="3">
        <v>0.108</v>
      </c>
      <c r="E64" t="s">
        <v>80</v>
      </c>
    </row>
    <row r="65" ht="14.25" thickBot="1">
      <c r="E65" s="3">
        <f>B4*(420)</f>
        <v>4116</v>
      </c>
    </row>
    <row r="66" spans="2:5" ht="14.25" thickBot="1">
      <c r="B66" t="s">
        <v>81</v>
      </c>
      <c r="E66">
        <f>E65*10^-3</f>
        <v>4.116</v>
      </c>
    </row>
    <row r="67" spans="2:3" ht="15" thickBot="1" thickTop="1">
      <c r="B67" t="s">
        <v>82</v>
      </c>
      <c r="C67" s="2">
        <f>E66/C64</f>
        <v>38.11111111111111</v>
      </c>
    </row>
    <row r="68" ht="14.25" thickTop="1"/>
    <row r="69" ht="13.5">
      <c r="A69" t="s">
        <v>83</v>
      </c>
    </row>
    <row r="71" ht="14.25" thickBot="1">
      <c r="B71" t="s">
        <v>74</v>
      </c>
    </row>
    <row r="72" spans="2:6" ht="14.25" thickBot="1">
      <c r="B72" t="s">
        <v>75</v>
      </c>
      <c r="C72" s="1">
        <v>630</v>
      </c>
      <c r="E72" t="s">
        <v>76</v>
      </c>
      <c r="F72" s="1">
        <v>540</v>
      </c>
    </row>
    <row r="73" spans="3:7" ht="13.5">
      <c r="C73">
        <v>80</v>
      </c>
      <c r="D73">
        <v>-80</v>
      </c>
      <c r="F73">
        <v>90</v>
      </c>
      <c r="G73">
        <v>-90</v>
      </c>
    </row>
    <row r="74" spans="2:5" ht="14.25" thickBot="1">
      <c r="B74" t="s">
        <v>84</v>
      </c>
      <c r="E74" t="s">
        <v>79</v>
      </c>
    </row>
    <row r="75" spans="2:5" ht="14.25" thickBot="1">
      <c r="B75" t="s">
        <v>85</v>
      </c>
      <c r="C75" s="3">
        <v>0.884</v>
      </c>
      <c r="E75" t="s">
        <v>89</v>
      </c>
    </row>
    <row r="76" spans="5:7" ht="14.25" thickBot="1">
      <c r="E76" s="3">
        <f>B4*(420)</f>
        <v>4116</v>
      </c>
      <c r="G76">
        <f>C72+F72</f>
        <v>1170</v>
      </c>
    </row>
    <row r="77" spans="2:5" ht="14.25" thickBot="1">
      <c r="B77" t="s">
        <v>86</v>
      </c>
      <c r="E77">
        <f>E76*10^-3</f>
        <v>4.116</v>
      </c>
    </row>
    <row r="78" spans="2:3" ht="15" thickBot="1" thickTop="1">
      <c r="B78" t="s">
        <v>87</v>
      </c>
      <c r="C78" s="2">
        <f>B5*E77/C75</f>
        <v>0.6425429864253394</v>
      </c>
    </row>
    <row r="79" ht="14.25" thickTop="1"/>
    <row r="80" ht="13.5">
      <c r="A80" t="s">
        <v>90</v>
      </c>
    </row>
    <row r="82" spans="2:5" ht="13.5">
      <c r="B82" t="s">
        <v>63</v>
      </c>
      <c r="E82" t="s">
        <v>93</v>
      </c>
    </row>
    <row r="83" spans="2:3" ht="13.5">
      <c r="B83" t="s">
        <v>62</v>
      </c>
      <c r="C83">
        <v>80</v>
      </c>
    </row>
    <row r="84" spans="2:6" ht="13.5">
      <c r="B84" t="s">
        <v>91</v>
      </c>
      <c r="C84">
        <v>0.884</v>
      </c>
      <c r="E84" t="s">
        <v>92</v>
      </c>
      <c r="F84">
        <f>C84*63/100</f>
        <v>0.55692</v>
      </c>
    </row>
    <row r="86" ht="13.5">
      <c r="B86" t="s">
        <v>67</v>
      </c>
    </row>
    <row r="87" ht="14.25" thickBot="1">
      <c r="B87" t="s">
        <v>94</v>
      </c>
    </row>
    <row r="88" spans="2:3" ht="14.25" thickBot="1">
      <c r="B88" s="3">
        <v>53</v>
      </c>
      <c r="C88" t="s">
        <v>72</v>
      </c>
    </row>
    <row r="89" spans="2:3" ht="13.5">
      <c r="B89">
        <f>B88*10^-3</f>
        <v>0.053</v>
      </c>
      <c r="C89" t="s">
        <v>105</v>
      </c>
    </row>
    <row r="90" ht="14.25" thickBot="1">
      <c r="B90" t="s">
        <v>95</v>
      </c>
    </row>
    <row r="91" spans="2:3" ht="15" thickBot="1" thickTop="1">
      <c r="B91" t="s">
        <v>96</v>
      </c>
      <c r="C91" s="2">
        <f>B89*C78</f>
        <v>0.034054778280542986</v>
      </c>
    </row>
    <row r="92" ht="14.25" thickTop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28" sqref="H28"/>
    </sheetView>
  </sheetViews>
  <sheetFormatPr defaultColWidth="9.00390625" defaultRowHeight="13.5"/>
  <cols>
    <col min="1" max="1" width="3.25390625" style="0" customWidth="1"/>
    <col min="2" max="2" width="30.625" style="0" customWidth="1"/>
    <col min="3" max="3" width="3.25390625" style="0" customWidth="1"/>
  </cols>
  <sheetData>
    <row r="1" ht="13.5">
      <c r="A1" t="s">
        <v>35</v>
      </c>
    </row>
    <row r="3" spans="1:7" ht="13.5">
      <c r="A3">
        <v>1</v>
      </c>
      <c r="B3" t="s">
        <v>36</v>
      </c>
      <c r="C3" t="s">
        <v>37</v>
      </c>
      <c r="D3">
        <f>'実測値代入'!C4</f>
        <v>13.8</v>
      </c>
      <c r="E3" t="s">
        <v>109</v>
      </c>
      <c r="F3">
        <f>D3*10^-2</f>
        <v>0.138</v>
      </c>
      <c r="G3" t="s">
        <v>103</v>
      </c>
    </row>
    <row r="4" spans="1:7" ht="13.5">
      <c r="A4">
        <v>2</v>
      </c>
      <c r="B4" t="s">
        <v>38</v>
      </c>
      <c r="C4" t="s">
        <v>39</v>
      </c>
      <c r="D4">
        <f>('実測値代入'!C5+'実測値代入'!C6)/2</f>
        <v>6.2</v>
      </c>
      <c r="E4" t="s">
        <v>109</v>
      </c>
      <c r="F4">
        <f>D4*10^-2</f>
        <v>0.062000000000000006</v>
      </c>
      <c r="G4" t="s">
        <v>103</v>
      </c>
    </row>
    <row r="5" spans="1:7" ht="13.5">
      <c r="A5">
        <v>3</v>
      </c>
      <c r="B5" t="s">
        <v>40</v>
      </c>
      <c r="C5" t="s">
        <v>41</v>
      </c>
      <c r="D5">
        <f>'実測値代入'!C3</f>
        <v>5.12</v>
      </c>
      <c r="E5" t="s">
        <v>110</v>
      </c>
      <c r="F5">
        <f>D5</f>
        <v>5.12</v>
      </c>
      <c r="G5" t="s">
        <v>110</v>
      </c>
    </row>
    <row r="6" spans="1:5" ht="13.5">
      <c r="A6">
        <v>4</v>
      </c>
      <c r="B6" t="s">
        <v>42</v>
      </c>
      <c r="C6" t="s">
        <v>43</v>
      </c>
      <c r="D6">
        <f>'測定値処理'!C67</f>
        <v>38.11111111111111</v>
      </c>
      <c r="E6" t="s">
        <v>115</v>
      </c>
    </row>
    <row r="7" spans="1:5" ht="13.5">
      <c r="A7">
        <v>5</v>
      </c>
      <c r="B7" t="s">
        <v>44</v>
      </c>
      <c r="C7" t="s">
        <v>45</v>
      </c>
      <c r="D7">
        <f>'測定値処理'!C78</f>
        <v>0.6425429864253394</v>
      </c>
      <c r="E7" t="s">
        <v>116</v>
      </c>
    </row>
    <row r="8" spans="1:7" ht="13.5">
      <c r="A8">
        <v>6</v>
      </c>
      <c r="B8" t="s">
        <v>46</v>
      </c>
      <c r="C8" t="s">
        <v>47</v>
      </c>
      <c r="D8">
        <f>'測定値処理'!C91</f>
        <v>0.034054778280542986</v>
      </c>
      <c r="F8">
        <f>D8*10^2</f>
        <v>3.4054778280542983</v>
      </c>
      <c r="G8" t="s">
        <v>111</v>
      </c>
    </row>
    <row r="10" ht="13.5">
      <c r="A10" t="s">
        <v>48</v>
      </c>
    </row>
    <row r="12" spans="1:7" ht="13.5">
      <c r="A12">
        <v>1</v>
      </c>
      <c r="B12" t="s">
        <v>49</v>
      </c>
      <c r="C12" t="s">
        <v>50</v>
      </c>
      <c r="D12">
        <f>'測定値処理'!E27</f>
        <v>0.04794244604316547</v>
      </c>
      <c r="F12">
        <f>D12*10^2</f>
        <v>4.794244604316547</v>
      </c>
      <c r="G12" t="s">
        <v>112</v>
      </c>
    </row>
    <row r="13" spans="1:7" ht="13.5">
      <c r="A13">
        <v>2</v>
      </c>
      <c r="B13" t="s">
        <v>51</v>
      </c>
      <c r="C13" t="s">
        <v>52</v>
      </c>
      <c r="D13">
        <f>'測定値処理'!B27</f>
        <v>0.05193788489208634</v>
      </c>
      <c r="F13">
        <f>D13*10^2</f>
        <v>5.193788489208634</v>
      </c>
      <c r="G13" t="s">
        <v>112</v>
      </c>
    </row>
    <row r="14" spans="1:7" ht="13.5">
      <c r="A14">
        <v>3</v>
      </c>
      <c r="B14" t="s">
        <v>53</v>
      </c>
      <c r="C14" t="s">
        <v>54</v>
      </c>
      <c r="D14">
        <f>'測定値処理'!E40</f>
        <v>0.015624853458382182</v>
      </c>
      <c r="F14">
        <f>D14*10^2</f>
        <v>1.5624853458382182</v>
      </c>
      <c r="G14" t="s">
        <v>114</v>
      </c>
    </row>
    <row r="15" spans="1:7" ht="13.5">
      <c r="A15">
        <v>4</v>
      </c>
      <c r="B15" t="s">
        <v>55</v>
      </c>
      <c r="C15" t="s">
        <v>56</v>
      </c>
      <c r="D15">
        <f>'測定値処理'!B40</f>
        <v>0.01671149537037037</v>
      </c>
      <c r="F15">
        <f>D15*10^2</f>
        <v>1.671149537037037</v>
      </c>
      <c r="G15" t="s">
        <v>114</v>
      </c>
    </row>
    <row r="16" spans="1:7" ht="13.5">
      <c r="A16">
        <v>5</v>
      </c>
      <c r="B16" t="s">
        <v>57</v>
      </c>
      <c r="C16" t="s">
        <v>58</v>
      </c>
      <c r="D16">
        <f>'測定値処理'!E56</f>
        <v>0.0009218663540445488</v>
      </c>
      <c r="F16">
        <f>D16*10^4</f>
        <v>9.218663540445489</v>
      </c>
      <c r="G16" t="s">
        <v>113</v>
      </c>
    </row>
    <row r="17" spans="1:7" ht="13.5">
      <c r="A17">
        <v>6</v>
      </c>
      <c r="B17" t="s">
        <v>59</v>
      </c>
      <c r="C17" t="s">
        <v>60</v>
      </c>
      <c r="D17">
        <f>'測定値処理'!B56</f>
        <v>0.001002689722222222</v>
      </c>
      <c r="F17">
        <f>D17*10^4</f>
        <v>10.026897222222221</v>
      </c>
      <c r="G17" t="s">
        <v>113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敦</dc:creator>
  <cp:keywords/>
  <dc:description/>
  <cp:lastModifiedBy>atsushi</cp:lastModifiedBy>
  <cp:lastPrinted>2008-12-18T05:05:08Z</cp:lastPrinted>
  <dcterms:created xsi:type="dcterms:W3CDTF">2008-12-16T12:52:43Z</dcterms:created>
  <dcterms:modified xsi:type="dcterms:W3CDTF">2009-01-28T08:33:11Z</dcterms:modified>
  <cp:category/>
  <cp:version/>
  <cp:contentType/>
  <cp:contentStatus/>
</cp:coreProperties>
</file>